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7575" windowHeight="4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4" i="1"/>
  <c r="F63"/>
  <c r="F61"/>
  <c r="E65"/>
  <c r="D65"/>
  <c r="E62"/>
  <c r="AB19"/>
  <c r="D62" s="1"/>
  <c r="E64"/>
  <c r="D64"/>
  <c r="D63"/>
  <c r="D61"/>
  <c r="I56"/>
  <c r="D56"/>
  <c r="E56"/>
  <c r="F56"/>
  <c r="G56"/>
  <c r="C56"/>
  <c r="I46"/>
  <c r="I47"/>
  <c r="I48"/>
  <c r="I49"/>
  <c r="I50"/>
  <c r="I51"/>
  <c r="I52"/>
  <c r="I53"/>
  <c r="I54"/>
  <c r="I45"/>
  <c r="C65"/>
  <c r="C66"/>
  <c r="C64"/>
  <c r="C63"/>
  <c r="C62"/>
  <c r="C61"/>
  <c r="D55"/>
  <c r="E55"/>
  <c r="F55"/>
  <c r="G55"/>
  <c r="H55"/>
  <c r="H46"/>
  <c r="H47"/>
  <c r="H48"/>
  <c r="H49"/>
  <c r="H50"/>
  <c r="H51"/>
  <c r="H52"/>
  <c r="H53"/>
  <c r="H54"/>
  <c r="H45"/>
  <c r="G46"/>
  <c r="G47"/>
  <c r="G48"/>
  <c r="G49"/>
  <c r="G50"/>
  <c r="G51"/>
  <c r="G52"/>
  <c r="G53"/>
  <c r="G54"/>
  <c r="F46"/>
  <c r="F47"/>
  <c r="F48"/>
  <c r="F49"/>
  <c r="F50"/>
  <c r="F51"/>
  <c r="F52"/>
  <c r="F53"/>
  <c r="F54"/>
  <c r="E46"/>
  <c r="E47"/>
  <c r="E48"/>
  <c r="E49"/>
  <c r="E50"/>
  <c r="E51"/>
  <c r="E52"/>
  <c r="E53"/>
  <c r="E54"/>
  <c r="D46"/>
  <c r="D47"/>
  <c r="D48"/>
  <c r="D49"/>
  <c r="D50"/>
  <c r="D51"/>
  <c r="D52"/>
  <c r="D53"/>
  <c r="D54"/>
  <c r="C46"/>
  <c r="C47"/>
  <c r="C48"/>
  <c r="C49"/>
  <c r="C50"/>
  <c r="C51"/>
  <c r="C52"/>
  <c r="C53"/>
  <c r="C54"/>
  <c r="G45"/>
  <c r="F45"/>
  <c r="E45"/>
  <c r="D45"/>
  <c r="C45"/>
  <c r="F5"/>
  <c r="G5"/>
  <c r="F6"/>
  <c r="G6"/>
  <c r="F7"/>
  <c r="G7"/>
  <c r="F8"/>
  <c r="G8"/>
  <c r="F9"/>
  <c r="G9"/>
  <c r="F10"/>
  <c r="G10"/>
  <c r="F11"/>
  <c r="G11"/>
  <c r="F12"/>
  <c r="G12"/>
  <c r="F13"/>
  <c r="G13"/>
  <c r="L5"/>
  <c r="M5"/>
  <c r="L6"/>
  <c r="M6"/>
  <c r="L7"/>
  <c r="M7"/>
  <c r="L8"/>
  <c r="M8"/>
  <c r="L9"/>
  <c r="M9"/>
  <c r="L10"/>
  <c r="M10"/>
  <c r="L11"/>
  <c r="M11"/>
  <c r="L12"/>
  <c r="M12"/>
  <c r="L13"/>
  <c r="M13"/>
  <c r="R5"/>
  <c r="S5"/>
  <c r="R6"/>
  <c r="S6"/>
  <c r="R7"/>
  <c r="S7"/>
  <c r="R8"/>
  <c r="S8"/>
  <c r="R9"/>
  <c r="S9"/>
  <c r="R10"/>
  <c r="S10"/>
  <c r="R11"/>
  <c r="S11"/>
  <c r="R12"/>
  <c r="S12"/>
  <c r="R13"/>
  <c r="S13"/>
  <c r="X5"/>
  <c r="Y5"/>
  <c r="X6"/>
  <c r="Y6"/>
  <c r="X7"/>
  <c r="Y7"/>
  <c r="X8"/>
  <c r="Y8"/>
  <c r="X9"/>
  <c r="Y9"/>
  <c r="X10"/>
  <c r="Y10"/>
  <c r="X11"/>
  <c r="Y11"/>
  <c r="X12"/>
  <c r="Y12"/>
  <c r="X13"/>
  <c r="Y13"/>
  <c r="AE5"/>
  <c r="AE6"/>
  <c r="AE7"/>
  <c r="AE8"/>
  <c r="AE9"/>
  <c r="AE10"/>
  <c r="AE11"/>
  <c r="AE12"/>
  <c r="AE13"/>
  <c r="AD5"/>
  <c r="AD6"/>
  <c r="AD7"/>
  <c r="AD8"/>
  <c r="AD9"/>
  <c r="AD10"/>
  <c r="AD11"/>
  <c r="AD12"/>
  <c r="AD13"/>
  <c r="AB14"/>
  <c r="AC14"/>
  <c r="V14"/>
  <c r="W14"/>
  <c r="P14"/>
  <c r="Q14"/>
  <c r="J14"/>
  <c r="K14"/>
  <c r="D14"/>
  <c r="E14"/>
  <c r="AA14"/>
  <c r="U14"/>
  <c r="O14"/>
  <c r="R14" s="1"/>
  <c r="I14"/>
  <c r="AE4"/>
  <c r="AD4"/>
  <c r="Y4"/>
  <c r="X4"/>
  <c r="S4"/>
  <c r="R4"/>
  <c r="M4"/>
  <c r="L4"/>
  <c r="G4"/>
  <c r="F4"/>
  <c r="C14"/>
  <c r="F14" s="1"/>
  <c r="X14" l="1"/>
  <c r="V19" s="1"/>
  <c r="J20"/>
  <c r="K20" s="1"/>
  <c r="J19"/>
  <c r="K19" s="1"/>
  <c r="L14"/>
  <c r="AD14"/>
  <c r="AC19" s="1"/>
  <c r="V20"/>
  <c r="W20" s="1"/>
  <c r="P20"/>
  <c r="Q20" s="1"/>
  <c r="D20"/>
  <c r="E20" s="1"/>
  <c r="D19"/>
  <c r="E19" s="1"/>
  <c r="P19"/>
  <c r="Q19" s="1"/>
  <c r="W19"/>
  <c r="AB20" l="1"/>
  <c r="AC20" s="1"/>
  <c r="J21"/>
  <c r="K21" s="1"/>
  <c r="J22" s="1"/>
  <c r="V21"/>
  <c r="W21" s="1"/>
  <c r="P21"/>
  <c r="Q21" s="1"/>
  <c r="V22"/>
  <c r="F31"/>
  <c r="G31" s="1"/>
  <c r="D21"/>
  <c r="E21" s="1"/>
  <c r="F29" l="1"/>
  <c r="G29" s="1"/>
  <c r="AB21"/>
  <c r="AC21" s="1"/>
  <c r="F32" s="1"/>
  <c r="G32" s="1"/>
  <c r="F30"/>
  <c r="G30" s="1"/>
  <c r="P22"/>
  <c r="F28"/>
  <c r="D22"/>
  <c r="AB22" l="1"/>
  <c r="G35"/>
  <c r="H37" s="1"/>
  <c r="G28"/>
  <c r="E61"/>
  <c r="E63"/>
  <c r="C55"/>
</calcChain>
</file>

<file path=xl/sharedStrings.xml><?xml version="1.0" encoding="utf-8"?>
<sst xmlns="http://schemas.openxmlformats.org/spreadsheetml/2006/main" count="113" uniqueCount="63">
  <si>
    <t>Variety</t>
  </si>
  <si>
    <t>V1</t>
  </si>
  <si>
    <t>V2</t>
  </si>
  <si>
    <t>V3</t>
  </si>
  <si>
    <t>V4</t>
  </si>
  <si>
    <t>V5</t>
  </si>
  <si>
    <t>V6</t>
  </si>
  <si>
    <t>V7</t>
  </si>
  <si>
    <t>R-I</t>
  </si>
  <si>
    <t>R-II</t>
  </si>
  <si>
    <t>R-III</t>
  </si>
  <si>
    <t>L-I</t>
  </si>
  <si>
    <t>L-II</t>
  </si>
  <si>
    <t>L-III</t>
  </si>
  <si>
    <t>L-IV</t>
  </si>
  <si>
    <t>L-V</t>
  </si>
  <si>
    <t>DATA ON EARS PER PLANT FROM A REPLICATED TRIAL</t>
  </si>
  <si>
    <t>V8</t>
  </si>
  <si>
    <t>V9</t>
  </si>
  <si>
    <t>V10</t>
  </si>
  <si>
    <t>Locations</t>
  </si>
  <si>
    <t>Source</t>
  </si>
  <si>
    <t>D.F.</t>
  </si>
  <si>
    <t>S.S.</t>
  </si>
  <si>
    <t>M.S.</t>
  </si>
  <si>
    <t>Replication</t>
  </si>
  <si>
    <t>Varieties</t>
  </si>
  <si>
    <t>Error</t>
  </si>
  <si>
    <t>Total</t>
  </si>
  <si>
    <t>Mean</t>
  </si>
  <si>
    <t>CV (%)</t>
  </si>
  <si>
    <t>L1</t>
  </si>
  <si>
    <t>L2</t>
  </si>
  <si>
    <t>L3</t>
  </si>
  <si>
    <t>L4</t>
  </si>
  <si>
    <t>L5</t>
  </si>
  <si>
    <t>Chi-Square Test for Homogeneity of Variances (Eroor Mean Square or Error Variances) with equal d.f.</t>
  </si>
  <si>
    <t>EMS</t>
  </si>
  <si>
    <t>Log (EMS)</t>
  </si>
  <si>
    <t>STEP-I</t>
  </si>
  <si>
    <t>STEP-II</t>
  </si>
  <si>
    <t>Pooled Estimate of Variance</t>
  </si>
  <si>
    <t>Square(S)pooled</t>
  </si>
  <si>
    <t>STEP-III</t>
  </si>
  <si>
    <t>Chi-Sq</t>
  </si>
  <si>
    <t>STEP-IV</t>
  </si>
  <si>
    <t>Tabulated Chi-Sq. (@ 5%)</t>
  </si>
  <si>
    <t>Conclusion:</t>
  </si>
  <si>
    <t>Pooled Step I</t>
  </si>
  <si>
    <t>STEP-V</t>
  </si>
  <si>
    <t>Non-Significant: Hence all the error variances are homogeneous.</t>
  </si>
  <si>
    <t>If the test is significant, all sites whose CV's are &gt;  20%, can be excluded from the combined Analysis.</t>
  </si>
  <si>
    <t>MEAN DATA AVERAGED OVER REPLICATIONS</t>
  </si>
  <si>
    <r>
      <rPr>
        <b/>
        <sz val="14"/>
        <color theme="1"/>
        <rFont val="Calibri"/>
        <family val="2"/>
        <scheme val="minor"/>
      </rPr>
      <t>ANOVA</t>
    </r>
    <r>
      <rPr>
        <sz val="11"/>
        <color theme="1"/>
        <rFont val="Calibri"/>
        <family val="2"/>
        <scheme val="minor"/>
      </rPr>
      <t xml:space="preserve"> FOR EACH LOCATION SEPARATELY</t>
    </r>
  </si>
  <si>
    <r>
      <rPr>
        <b/>
        <sz val="14"/>
        <color theme="1"/>
        <rFont val="Calibri"/>
        <family val="2"/>
        <scheme val="minor"/>
      </rPr>
      <t>ANOVA</t>
    </r>
    <r>
      <rPr>
        <sz val="11"/>
        <color theme="1"/>
        <rFont val="Calibri"/>
        <family val="2"/>
        <scheme val="minor"/>
      </rPr>
      <t xml:space="preserve"> FOR MEAN DATA</t>
    </r>
  </si>
  <si>
    <t>Source of Variation</t>
  </si>
  <si>
    <t>Site (L)</t>
  </si>
  <si>
    <t>Reps. within Site</t>
  </si>
  <si>
    <t>Variety(V)</t>
  </si>
  <si>
    <t>VxL</t>
  </si>
  <si>
    <t>Pooled Error</t>
  </si>
  <si>
    <t>Av.</t>
  </si>
  <si>
    <t>Computed 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</si>
</sst>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6"/>
  <sheetViews>
    <sheetView tabSelected="1" topLeftCell="A47" workbookViewId="0">
      <selection activeCell="F65" sqref="F65"/>
    </sheetView>
  </sheetViews>
  <sheetFormatPr defaultRowHeight="15"/>
  <cols>
    <col min="3" max="3" width="6.28515625" customWidth="1"/>
    <col min="4" max="4" width="7.140625" customWidth="1"/>
  </cols>
  <sheetData>
    <row r="1" spans="1:31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1" ht="21">
      <c r="A2" s="7" t="s">
        <v>39</v>
      </c>
      <c r="B2" s="3"/>
      <c r="C2" s="16" t="s">
        <v>11</v>
      </c>
      <c r="D2" s="16"/>
      <c r="E2" s="16"/>
      <c r="F2" s="16"/>
      <c r="G2" s="16"/>
      <c r="H2" s="1"/>
      <c r="I2" s="16" t="s">
        <v>12</v>
      </c>
      <c r="J2" s="16"/>
      <c r="K2" s="16"/>
      <c r="L2" s="16"/>
      <c r="M2" s="16"/>
      <c r="N2" s="1"/>
      <c r="O2" s="16" t="s">
        <v>13</v>
      </c>
      <c r="P2" s="16"/>
      <c r="Q2" s="16"/>
      <c r="R2" s="16"/>
      <c r="S2" s="16"/>
      <c r="T2" s="1"/>
      <c r="U2" s="15" t="s">
        <v>14</v>
      </c>
      <c r="V2" s="15"/>
      <c r="W2" s="15"/>
      <c r="X2" s="15"/>
      <c r="Y2" s="15"/>
      <c r="Z2" s="2"/>
      <c r="AA2" s="15" t="s">
        <v>15</v>
      </c>
      <c r="AB2" s="15"/>
      <c r="AC2" s="15"/>
      <c r="AD2" s="15"/>
      <c r="AE2" s="15"/>
    </row>
    <row r="3" spans="1:31">
      <c r="B3" s="3" t="s">
        <v>0</v>
      </c>
      <c r="C3" s="3" t="s">
        <v>8</v>
      </c>
      <c r="D3" s="3" t="s">
        <v>9</v>
      </c>
      <c r="E3" s="3" t="s">
        <v>10</v>
      </c>
      <c r="F3" s="3" t="s">
        <v>28</v>
      </c>
      <c r="G3" s="3" t="s">
        <v>29</v>
      </c>
      <c r="I3" s="3" t="s">
        <v>8</v>
      </c>
      <c r="J3" s="3" t="s">
        <v>9</v>
      </c>
      <c r="K3" s="3" t="s">
        <v>10</v>
      </c>
      <c r="L3" s="3" t="s">
        <v>28</v>
      </c>
      <c r="M3" s="3" t="s">
        <v>29</v>
      </c>
      <c r="O3" s="3" t="s">
        <v>8</v>
      </c>
      <c r="P3" s="3" t="s">
        <v>9</v>
      </c>
      <c r="Q3" s="3" t="s">
        <v>10</v>
      </c>
      <c r="R3" s="3" t="s">
        <v>28</v>
      </c>
      <c r="S3" s="3" t="s">
        <v>29</v>
      </c>
      <c r="U3" s="3" t="s">
        <v>8</v>
      </c>
      <c r="V3" s="3" t="s">
        <v>9</v>
      </c>
      <c r="W3" s="3" t="s">
        <v>10</v>
      </c>
      <c r="X3" s="3" t="s">
        <v>28</v>
      </c>
      <c r="Y3" s="3" t="s">
        <v>29</v>
      </c>
      <c r="AA3" s="3" t="s">
        <v>8</v>
      </c>
      <c r="AB3" s="3" t="s">
        <v>9</v>
      </c>
      <c r="AC3" s="3" t="s">
        <v>10</v>
      </c>
      <c r="AD3" s="3" t="s">
        <v>28</v>
      </c>
      <c r="AE3" s="3" t="s">
        <v>29</v>
      </c>
    </row>
    <row r="4" spans="1:31">
      <c r="B4" s="3" t="s">
        <v>1</v>
      </c>
      <c r="C4" s="4">
        <v>36.4</v>
      </c>
      <c r="D4" s="4">
        <v>41.3</v>
      </c>
      <c r="E4" s="4">
        <v>51.7</v>
      </c>
      <c r="F4" s="5">
        <f>SUM(C4:E4)</f>
        <v>129.39999999999998</v>
      </c>
      <c r="G4" s="5">
        <f>AVERAGE(C4:E4)</f>
        <v>43.133333333333326</v>
      </c>
      <c r="I4" s="4">
        <v>22.6</v>
      </c>
      <c r="J4" s="4">
        <v>39.4</v>
      </c>
      <c r="K4" s="4">
        <v>30.2</v>
      </c>
      <c r="L4" s="5">
        <f>SUM(I4:K4)</f>
        <v>92.2</v>
      </c>
      <c r="M4" s="5">
        <f>AVERAGE(I4:K4)</f>
        <v>30.733333333333334</v>
      </c>
      <c r="O4" s="4">
        <v>21.8</v>
      </c>
      <c r="P4" s="4">
        <v>26.4</v>
      </c>
      <c r="Q4" s="4">
        <v>22.6</v>
      </c>
      <c r="R4" s="5">
        <f>SUM(O4:Q4)</f>
        <v>70.800000000000011</v>
      </c>
      <c r="S4" s="5">
        <f>AVERAGE(O4:Q4)</f>
        <v>23.600000000000005</v>
      </c>
      <c r="U4" s="4">
        <v>31.2</v>
      </c>
      <c r="V4" s="4">
        <v>25.4</v>
      </c>
      <c r="W4" s="4">
        <v>23.7</v>
      </c>
      <c r="X4" s="5">
        <f>SUM(U4:W4)</f>
        <v>80.3</v>
      </c>
      <c r="Y4" s="5">
        <f>AVERAGE(U4:W4)</f>
        <v>26.766666666666666</v>
      </c>
      <c r="AA4" s="4">
        <v>24.3</v>
      </c>
      <c r="AB4" s="4">
        <v>34.299999999999997</v>
      </c>
      <c r="AC4" s="4">
        <v>36.5</v>
      </c>
      <c r="AD4" s="5">
        <f>SUM(AA4:AC4)</f>
        <v>95.1</v>
      </c>
      <c r="AE4" s="5">
        <f>AVERAGE(AA4:AC4)</f>
        <v>31.7</v>
      </c>
    </row>
    <row r="5" spans="1:31">
      <c r="B5" s="3" t="s">
        <v>2</v>
      </c>
      <c r="C5" s="4">
        <v>40</v>
      </c>
      <c r="D5" s="4">
        <v>38.9</v>
      </c>
      <c r="E5" s="4">
        <v>37.1</v>
      </c>
      <c r="F5" s="5">
        <f t="shared" ref="F5:F14" si="0">SUM(C5:E5)</f>
        <v>116</v>
      </c>
      <c r="G5" s="5">
        <f t="shared" ref="G5:G13" si="1">AVERAGE(C5:E5)</f>
        <v>38.666666666666664</v>
      </c>
      <c r="I5" s="4">
        <v>42.6</v>
      </c>
      <c r="J5" s="4">
        <v>28.2</v>
      </c>
      <c r="K5" s="4">
        <v>29.5</v>
      </c>
      <c r="L5" s="5">
        <f t="shared" ref="L5:L14" si="2">SUM(I5:K5)</f>
        <v>100.3</v>
      </c>
      <c r="M5" s="5">
        <f t="shared" ref="M5:M13" si="3">AVERAGE(I5:K5)</f>
        <v>33.43333333333333</v>
      </c>
      <c r="O5" s="4">
        <v>27.1</v>
      </c>
      <c r="P5" s="4">
        <v>27.7</v>
      </c>
      <c r="Q5" s="4">
        <v>17.7</v>
      </c>
      <c r="R5" s="5">
        <f t="shared" ref="R5:R14" si="4">SUM(O5:Q5)</f>
        <v>72.5</v>
      </c>
      <c r="S5" s="5">
        <f t="shared" ref="S5:S13" si="5">AVERAGE(O5:Q5)</f>
        <v>24.166666666666668</v>
      </c>
      <c r="U5" s="4">
        <v>20.2</v>
      </c>
      <c r="V5" s="4">
        <v>29.7</v>
      </c>
      <c r="W5" s="4">
        <v>23.9</v>
      </c>
      <c r="X5" s="5">
        <f t="shared" ref="X5:X14" si="6">SUM(U5:W5)</f>
        <v>73.8</v>
      </c>
      <c r="Y5" s="5">
        <f t="shared" ref="Y5:Y13" si="7">AVERAGE(U5:W5)</f>
        <v>24.599999999999998</v>
      </c>
      <c r="AA5" s="4">
        <v>28.2</v>
      </c>
      <c r="AB5" s="4">
        <v>30.2</v>
      </c>
      <c r="AC5" s="4">
        <v>30.1</v>
      </c>
      <c r="AD5" s="5">
        <f t="shared" ref="AD5:AD14" si="8">SUM(AA5:AC5)</f>
        <v>88.5</v>
      </c>
      <c r="AE5" s="5">
        <f t="shared" ref="AE5:AE13" si="9">AVERAGE(AA5:AC5)</f>
        <v>29.5</v>
      </c>
    </row>
    <row r="6" spans="1:31">
      <c r="B6" s="3" t="s">
        <v>3</v>
      </c>
      <c r="C6" s="4">
        <v>32.4</v>
      </c>
      <c r="D6" s="4">
        <v>30.9</v>
      </c>
      <c r="E6" s="4">
        <v>25.5</v>
      </c>
      <c r="F6" s="5">
        <f t="shared" si="0"/>
        <v>88.8</v>
      </c>
      <c r="G6" s="5">
        <f t="shared" si="1"/>
        <v>29.599999999999998</v>
      </c>
      <c r="I6" s="4">
        <v>52.8</v>
      </c>
      <c r="J6" s="4">
        <v>45.8</v>
      </c>
      <c r="K6" s="4">
        <v>32.9</v>
      </c>
      <c r="L6" s="5">
        <f t="shared" si="2"/>
        <v>131.5</v>
      </c>
      <c r="M6" s="5">
        <f t="shared" si="3"/>
        <v>43.833333333333336</v>
      </c>
      <c r="O6" s="4">
        <v>28.6</v>
      </c>
      <c r="P6" s="4">
        <v>36.799999999999997</v>
      </c>
      <c r="Q6" s="4">
        <v>35.6</v>
      </c>
      <c r="R6" s="5">
        <f t="shared" si="4"/>
        <v>101</v>
      </c>
      <c r="S6" s="5">
        <f t="shared" si="5"/>
        <v>33.666666666666664</v>
      </c>
      <c r="U6" s="4">
        <v>28</v>
      </c>
      <c r="V6" s="4">
        <v>26.3</v>
      </c>
      <c r="W6" s="4">
        <v>32.200000000000003</v>
      </c>
      <c r="X6" s="5">
        <f t="shared" si="6"/>
        <v>86.5</v>
      </c>
      <c r="Y6" s="5">
        <f t="shared" si="7"/>
        <v>28.833333333333332</v>
      </c>
      <c r="AA6" s="4">
        <v>20.3</v>
      </c>
      <c r="AB6" s="4">
        <v>25.6</v>
      </c>
      <c r="AC6" s="4">
        <v>35.1</v>
      </c>
      <c r="AD6" s="5">
        <f t="shared" si="8"/>
        <v>81</v>
      </c>
      <c r="AE6" s="5">
        <f t="shared" si="9"/>
        <v>27</v>
      </c>
    </row>
    <row r="7" spans="1:31">
      <c r="B7" s="3" t="s">
        <v>4</v>
      </c>
      <c r="C7" s="4">
        <v>33.5</v>
      </c>
      <c r="D7" s="4">
        <v>40.1</v>
      </c>
      <c r="E7" s="4">
        <v>47.4</v>
      </c>
      <c r="F7" s="5">
        <f t="shared" si="0"/>
        <v>121</v>
      </c>
      <c r="G7" s="5">
        <f t="shared" si="1"/>
        <v>40.333333333333336</v>
      </c>
      <c r="I7" s="4">
        <v>20.3</v>
      </c>
      <c r="J7" s="4">
        <v>28.6</v>
      </c>
      <c r="K7" s="4">
        <v>29.5</v>
      </c>
      <c r="L7" s="5">
        <f t="shared" si="2"/>
        <v>78.400000000000006</v>
      </c>
      <c r="M7" s="5">
        <f t="shared" si="3"/>
        <v>26.133333333333336</v>
      </c>
      <c r="O7" s="4">
        <v>25.5</v>
      </c>
      <c r="P7" s="4">
        <v>21.5</v>
      </c>
      <c r="Q7" s="4">
        <v>32.799999999999997</v>
      </c>
      <c r="R7" s="5">
        <f t="shared" si="4"/>
        <v>79.8</v>
      </c>
      <c r="S7" s="5">
        <f t="shared" si="5"/>
        <v>26.599999999999998</v>
      </c>
      <c r="U7" s="4">
        <v>21.3</v>
      </c>
      <c r="V7" s="4">
        <v>33.700000000000003</v>
      </c>
      <c r="W7" s="4">
        <v>34.700000000000003</v>
      </c>
      <c r="X7" s="5">
        <f t="shared" si="6"/>
        <v>89.7</v>
      </c>
      <c r="Y7" s="5">
        <f t="shared" si="7"/>
        <v>29.900000000000002</v>
      </c>
      <c r="AA7" s="4">
        <v>32.200000000000003</v>
      </c>
      <c r="AB7" s="4">
        <v>28.1</v>
      </c>
      <c r="AC7" s="4">
        <v>28.2</v>
      </c>
      <c r="AD7" s="5">
        <f t="shared" si="8"/>
        <v>88.5</v>
      </c>
      <c r="AE7" s="5">
        <f t="shared" si="9"/>
        <v>29.5</v>
      </c>
    </row>
    <row r="8" spans="1:31">
      <c r="B8" s="3" t="s">
        <v>5</v>
      </c>
      <c r="C8" s="4">
        <v>41.3</v>
      </c>
      <c r="D8" s="4">
        <v>43.6</v>
      </c>
      <c r="E8" s="4">
        <v>39.5</v>
      </c>
      <c r="F8" s="5">
        <f t="shared" si="0"/>
        <v>124.4</v>
      </c>
      <c r="G8" s="5">
        <f t="shared" si="1"/>
        <v>41.466666666666669</v>
      </c>
      <c r="I8" s="4">
        <v>38.299999999999997</v>
      </c>
      <c r="J8" s="4">
        <v>35.4</v>
      </c>
      <c r="K8" s="4">
        <v>47.6</v>
      </c>
      <c r="L8" s="5">
        <f t="shared" si="2"/>
        <v>121.29999999999998</v>
      </c>
      <c r="M8" s="5">
        <f t="shared" si="3"/>
        <v>40.43333333333333</v>
      </c>
      <c r="O8" s="4">
        <v>28.5</v>
      </c>
      <c r="P8" s="4">
        <v>29.6</v>
      </c>
      <c r="Q8" s="4">
        <v>25.8</v>
      </c>
      <c r="R8" s="5">
        <f t="shared" si="4"/>
        <v>83.9</v>
      </c>
      <c r="S8" s="5">
        <f t="shared" si="5"/>
        <v>27.966666666666669</v>
      </c>
      <c r="U8" s="4">
        <v>36.9</v>
      </c>
      <c r="V8" s="4">
        <v>29.8</v>
      </c>
      <c r="W8" s="4">
        <v>30.6</v>
      </c>
      <c r="X8" s="5">
        <f t="shared" si="6"/>
        <v>97.300000000000011</v>
      </c>
      <c r="Y8" s="5">
        <f t="shared" si="7"/>
        <v>32.433333333333337</v>
      </c>
      <c r="AA8" s="4">
        <v>18.5</v>
      </c>
      <c r="AB8" s="4">
        <v>29.2</v>
      </c>
      <c r="AC8" s="4">
        <v>34.200000000000003</v>
      </c>
      <c r="AD8" s="5">
        <f t="shared" si="8"/>
        <v>81.900000000000006</v>
      </c>
      <c r="AE8" s="5">
        <f t="shared" si="9"/>
        <v>27.3</v>
      </c>
    </row>
    <row r="9" spans="1:31">
      <c r="B9" s="3" t="s">
        <v>6</v>
      </c>
      <c r="C9" s="4">
        <v>27.9</v>
      </c>
      <c r="D9" s="4">
        <v>36.299999999999997</v>
      </c>
      <c r="E9" s="4">
        <v>36.1</v>
      </c>
      <c r="F9" s="5">
        <f t="shared" si="0"/>
        <v>100.29999999999998</v>
      </c>
      <c r="G9" s="5">
        <f t="shared" si="1"/>
        <v>33.43333333333333</v>
      </c>
      <c r="I9" s="4">
        <v>39.4</v>
      </c>
      <c r="J9" s="4">
        <v>36.5</v>
      </c>
      <c r="K9" s="4">
        <v>40.299999999999997</v>
      </c>
      <c r="L9" s="5">
        <f t="shared" si="2"/>
        <v>116.2</v>
      </c>
      <c r="M9" s="5">
        <f t="shared" si="3"/>
        <v>38.733333333333334</v>
      </c>
      <c r="O9" s="4">
        <v>24.5</v>
      </c>
      <c r="P9" s="4">
        <v>31.5</v>
      </c>
      <c r="Q9" s="4">
        <v>28.8</v>
      </c>
      <c r="R9" s="5">
        <f t="shared" si="4"/>
        <v>84.8</v>
      </c>
      <c r="S9" s="5">
        <f t="shared" si="5"/>
        <v>28.266666666666666</v>
      </c>
      <c r="U9" s="4">
        <v>41.2</v>
      </c>
      <c r="V9" s="4">
        <v>27.3</v>
      </c>
      <c r="W9" s="4">
        <v>28.3</v>
      </c>
      <c r="X9" s="5">
        <f t="shared" si="6"/>
        <v>96.8</v>
      </c>
      <c r="Y9" s="5">
        <f t="shared" si="7"/>
        <v>32.266666666666666</v>
      </c>
      <c r="AA9" s="4">
        <v>28.1</v>
      </c>
      <c r="AB9" s="4">
        <v>40.1</v>
      </c>
      <c r="AC9" s="4">
        <v>42.1</v>
      </c>
      <c r="AD9" s="5">
        <f t="shared" si="8"/>
        <v>110.30000000000001</v>
      </c>
      <c r="AE9" s="5">
        <f t="shared" si="9"/>
        <v>36.766666666666673</v>
      </c>
    </row>
    <row r="10" spans="1:31">
      <c r="B10" s="3" t="s">
        <v>7</v>
      </c>
      <c r="C10" s="4">
        <v>38.5</v>
      </c>
      <c r="D10" s="4">
        <v>43</v>
      </c>
      <c r="E10" s="4">
        <v>40.6</v>
      </c>
      <c r="F10" s="5">
        <f t="shared" si="0"/>
        <v>122.1</v>
      </c>
      <c r="G10" s="5">
        <f t="shared" si="1"/>
        <v>40.699999999999996</v>
      </c>
      <c r="I10" s="4">
        <v>36.5</v>
      </c>
      <c r="J10" s="4">
        <v>37.4</v>
      </c>
      <c r="K10" s="4">
        <v>30.8</v>
      </c>
      <c r="L10" s="5">
        <f t="shared" si="2"/>
        <v>104.7</v>
      </c>
      <c r="M10" s="5">
        <f t="shared" si="3"/>
        <v>34.9</v>
      </c>
      <c r="O10" s="4">
        <v>27.1</v>
      </c>
      <c r="P10" s="4">
        <v>25.8</v>
      </c>
      <c r="Q10" s="4">
        <v>28</v>
      </c>
      <c r="R10" s="5">
        <f t="shared" si="4"/>
        <v>80.900000000000006</v>
      </c>
      <c r="S10" s="5">
        <f t="shared" si="5"/>
        <v>26.966666666666669</v>
      </c>
      <c r="U10" s="4">
        <v>27.9</v>
      </c>
      <c r="V10" s="4">
        <v>25.9</v>
      </c>
      <c r="W10" s="4">
        <v>27.2</v>
      </c>
      <c r="X10" s="5">
        <f t="shared" si="6"/>
        <v>81</v>
      </c>
      <c r="Y10" s="5">
        <f t="shared" si="7"/>
        <v>27</v>
      </c>
      <c r="AA10" s="4">
        <v>22</v>
      </c>
      <c r="AB10" s="4">
        <v>28.2</v>
      </c>
      <c r="AC10" s="4">
        <v>38.700000000000003</v>
      </c>
      <c r="AD10" s="5">
        <f t="shared" si="8"/>
        <v>88.9</v>
      </c>
      <c r="AE10" s="5">
        <f t="shared" si="9"/>
        <v>29.633333333333336</v>
      </c>
    </row>
    <row r="11" spans="1:31">
      <c r="B11" s="3" t="s">
        <v>17</v>
      </c>
      <c r="C11" s="4">
        <v>38.6</v>
      </c>
      <c r="D11" s="4">
        <v>29.6</v>
      </c>
      <c r="E11" s="4">
        <v>28.6</v>
      </c>
      <c r="F11" s="5">
        <f t="shared" si="0"/>
        <v>96.800000000000011</v>
      </c>
      <c r="G11" s="5">
        <f t="shared" si="1"/>
        <v>32.266666666666673</v>
      </c>
      <c r="I11" s="4">
        <v>31.7</v>
      </c>
      <c r="J11" s="4">
        <v>21</v>
      </c>
      <c r="K11" s="4">
        <v>30.1</v>
      </c>
      <c r="L11" s="5">
        <f t="shared" si="2"/>
        <v>82.800000000000011</v>
      </c>
      <c r="M11" s="5">
        <f t="shared" si="3"/>
        <v>27.600000000000005</v>
      </c>
      <c r="O11" s="4">
        <v>25.4</v>
      </c>
      <c r="P11" s="4">
        <v>17.3</v>
      </c>
      <c r="Q11" s="4">
        <v>24.8</v>
      </c>
      <c r="R11" s="5">
        <f t="shared" si="4"/>
        <v>67.5</v>
      </c>
      <c r="S11" s="5">
        <f t="shared" si="5"/>
        <v>22.5</v>
      </c>
      <c r="U11" s="4">
        <v>20.6</v>
      </c>
      <c r="V11" s="4">
        <v>25.3</v>
      </c>
      <c r="W11" s="4">
        <v>23.9</v>
      </c>
      <c r="X11" s="5">
        <f t="shared" si="6"/>
        <v>69.800000000000011</v>
      </c>
      <c r="Y11" s="5">
        <f t="shared" si="7"/>
        <v>23.266666666666669</v>
      </c>
      <c r="AA11" s="4">
        <v>30.7</v>
      </c>
      <c r="AB11" s="4">
        <v>27.7</v>
      </c>
      <c r="AC11" s="4">
        <v>15.1</v>
      </c>
      <c r="AD11" s="5">
        <f t="shared" si="8"/>
        <v>73.5</v>
      </c>
      <c r="AE11" s="5">
        <f t="shared" si="9"/>
        <v>24.5</v>
      </c>
    </row>
    <row r="12" spans="1:31">
      <c r="B12" s="3" t="s">
        <v>18</v>
      </c>
      <c r="C12" s="4">
        <v>41.6</v>
      </c>
      <c r="D12" s="4">
        <v>34.4</v>
      </c>
      <c r="E12" s="4">
        <v>32.799999999999997</v>
      </c>
      <c r="F12" s="5">
        <f t="shared" si="0"/>
        <v>108.8</v>
      </c>
      <c r="G12" s="5">
        <f t="shared" si="1"/>
        <v>36.266666666666666</v>
      </c>
      <c r="I12" s="4">
        <v>22.8</v>
      </c>
      <c r="J12" s="4">
        <v>25.4</v>
      </c>
      <c r="K12" s="4">
        <v>34.5</v>
      </c>
      <c r="L12" s="5">
        <f t="shared" si="2"/>
        <v>82.7</v>
      </c>
      <c r="M12" s="5">
        <f t="shared" si="3"/>
        <v>27.566666666666666</v>
      </c>
      <c r="O12" s="4">
        <v>22.4</v>
      </c>
      <c r="P12" s="4">
        <v>24.3</v>
      </c>
      <c r="Q12" s="4">
        <v>26.7</v>
      </c>
      <c r="R12" s="5">
        <f t="shared" si="4"/>
        <v>73.400000000000006</v>
      </c>
      <c r="S12" s="5">
        <f t="shared" si="5"/>
        <v>24.466666666666669</v>
      </c>
      <c r="U12" s="4">
        <v>20.9</v>
      </c>
      <c r="V12" s="4">
        <v>30.2</v>
      </c>
      <c r="W12" s="4">
        <v>23.8</v>
      </c>
      <c r="X12" s="5">
        <f t="shared" si="6"/>
        <v>74.899999999999991</v>
      </c>
      <c r="Y12" s="5">
        <f t="shared" si="7"/>
        <v>24.966666666666665</v>
      </c>
      <c r="AA12" s="4">
        <v>32.4</v>
      </c>
      <c r="AB12" s="4">
        <v>37</v>
      </c>
      <c r="AC12" s="4">
        <v>25.4</v>
      </c>
      <c r="AD12" s="5">
        <f t="shared" si="8"/>
        <v>94.800000000000011</v>
      </c>
      <c r="AE12" s="5">
        <f t="shared" si="9"/>
        <v>31.600000000000005</v>
      </c>
    </row>
    <row r="13" spans="1:31">
      <c r="B13" s="3" t="s">
        <v>19</v>
      </c>
      <c r="C13" s="4">
        <v>22.6</v>
      </c>
      <c r="D13" s="4">
        <v>35.1</v>
      </c>
      <c r="E13" s="4">
        <v>33</v>
      </c>
      <c r="F13" s="5">
        <f t="shared" si="0"/>
        <v>90.7</v>
      </c>
      <c r="G13" s="5">
        <f t="shared" si="1"/>
        <v>30.233333333333334</v>
      </c>
      <c r="I13" s="4">
        <v>33.200000000000003</v>
      </c>
      <c r="J13" s="4">
        <v>28.3</v>
      </c>
      <c r="K13" s="4">
        <v>35.799999999999997</v>
      </c>
      <c r="L13" s="5">
        <f t="shared" si="2"/>
        <v>97.3</v>
      </c>
      <c r="M13" s="5">
        <f t="shared" si="3"/>
        <v>32.43333333333333</v>
      </c>
      <c r="O13" s="4">
        <v>32.4</v>
      </c>
      <c r="P13" s="4">
        <v>24.3</v>
      </c>
      <c r="Q13" s="4">
        <v>29.8</v>
      </c>
      <c r="R13" s="5">
        <f t="shared" si="4"/>
        <v>86.5</v>
      </c>
      <c r="S13" s="5">
        <f t="shared" si="5"/>
        <v>28.833333333333332</v>
      </c>
      <c r="U13" s="4">
        <v>20.8</v>
      </c>
      <c r="V13" s="4">
        <v>17.8</v>
      </c>
      <c r="W13" s="4">
        <v>15</v>
      </c>
      <c r="X13" s="5">
        <f t="shared" si="6"/>
        <v>53.6</v>
      </c>
      <c r="Y13" s="5">
        <f t="shared" si="7"/>
        <v>17.866666666666667</v>
      </c>
      <c r="AA13" s="4">
        <v>26.1</v>
      </c>
      <c r="AB13" s="4">
        <v>32.4</v>
      </c>
      <c r="AC13" s="4">
        <v>38.700000000000003</v>
      </c>
      <c r="AD13" s="5">
        <f t="shared" si="8"/>
        <v>97.2</v>
      </c>
      <c r="AE13" s="5">
        <f t="shared" si="9"/>
        <v>32.4</v>
      </c>
    </row>
    <row r="14" spans="1:31">
      <c r="B14" s="3" t="s">
        <v>28</v>
      </c>
      <c r="C14" s="5">
        <f>SUM(C4:C13)</f>
        <v>352.80000000000007</v>
      </c>
      <c r="D14" s="5">
        <f t="shared" ref="D14:E14" si="10">SUM(D4:D13)</f>
        <v>373.2</v>
      </c>
      <c r="E14" s="5">
        <f t="shared" si="10"/>
        <v>372.30000000000007</v>
      </c>
      <c r="F14" s="5">
        <f t="shared" si="0"/>
        <v>1098.3000000000002</v>
      </c>
      <c r="I14" s="5">
        <f>SUM(I4:I13)</f>
        <v>340.20000000000005</v>
      </c>
      <c r="J14" s="5">
        <f t="shared" ref="J14:K14" si="11">SUM(J4:J13)</f>
        <v>326</v>
      </c>
      <c r="K14" s="5">
        <f t="shared" si="11"/>
        <v>341.20000000000005</v>
      </c>
      <c r="L14" s="5">
        <f t="shared" si="2"/>
        <v>1007.4000000000001</v>
      </c>
      <c r="O14" s="5">
        <f>SUM(O4:O13)</f>
        <v>263.3</v>
      </c>
      <c r="P14" s="5">
        <f t="shared" ref="P14:Q14" si="12">SUM(P4:P13)</f>
        <v>265.20000000000005</v>
      </c>
      <c r="Q14" s="5">
        <f t="shared" si="12"/>
        <v>272.60000000000002</v>
      </c>
      <c r="R14" s="5">
        <f t="shared" si="4"/>
        <v>801.1</v>
      </c>
      <c r="U14" s="5">
        <f>SUM(U4:U13)</f>
        <v>269</v>
      </c>
      <c r="V14" s="5">
        <f t="shared" ref="V14:W14" si="13">SUM(V4:V13)</f>
        <v>271.40000000000003</v>
      </c>
      <c r="W14" s="5">
        <f t="shared" si="13"/>
        <v>263.3</v>
      </c>
      <c r="X14" s="5">
        <f t="shared" si="6"/>
        <v>803.7</v>
      </c>
      <c r="AA14" s="5">
        <f>SUM(AA4:AA13)</f>
        <v>262.8</v>
      </c>
      <c r="AB14" s="5">
        <f t="shared" ref="AB14:AC14" si="14">SUM(AB4:AB13)</f>
        <v>312.79999999999995</v>
      </c>
      <c r="AC14" s="5">
        <f t="shared" si="14"/>
        <v>324.09999999999997</v>
      </c>
      <c r="AD14" s="5">
        <f t="shared" si="8"/>
        <v>899.69999999999982</v>
      </c>
    </row>
    <row r="16" spans="1:31" ht="18.75">
      <c r="B16" s="19" t="s">
        <v>53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2:30">
      <c r="B17" s="8" t="s">
        <v>20</v>
      </c>
      <c r="C17" s="9"/>
      <c r="D17" s="18" t="s">
        <v>11</v>
      </c>
      <c r="E17" s="18"/>
      <c r="F17" s="3"/>
      <c r="G17" s="3"/>
      <c r="H17" s="3"/>
      <c r="I17" s="3"/>
      <c r="J17" s="18" t="s">
        <v>12</v>
      </c>
      <c r="K17" s="18"/>
      <c r="L17" s="3"/>
      <c r="M17" s="3"/>
      <c r="N17" s="3"/>
      <c r="O17" s="3"/>
      <c r="P17" s="18" t="s">
        <v>13</v>
      </c>
      <c r="Q17" s="18"/>
      <c r="R17" s="3"/>
      <c r="S17" s="3"/>
      <c r="T17" s="3"/>
      <c r="U17" s="3"/>
      <c r="V17" s="11" t="s">
        <v>14</v>
      </c>
      <c r="W17" s="11"/>
      <c r="X17" s="3"/>
      <c r="Y17" s="3"/>
      <c r="Z17" s="3"/>
      <c r="AA17" s="3"/>
      <c r="AB17" s="11" t="s">
        <v>15</v>
      </c>
      <c r="AC17" s="11"/>
      <c r="AD17" s="3"/>
    </row>
    <row r="18" spans="2:30">
      <c r="B18" s="8" t="s">
        <v>21</v>
      </c>
      <c r="C18" s="9" t="s">
        <v>22</v>
      </c>
      <c r="D18" s="8" t="s">
        <v>23</v>
      </c>
      <c r="E18" s="8" t="s">
        <v>24</v>
      </c>
      <c r="F18" s="3"/>
      <c r="G18" s="3"/>
      <c r="H18" s="3"/>
      <c r="I18" s="3"/>
      <c r="J18" s="8" t="s">
        <v>23</v>
      </c>
      <c r="K18" s="8" t="s">
        <v>24</v>
      </c>
      <c r="L18" s="3"/>
      <c r="M18" s="3"/>
      <c r="N18" s="3"/>
      <c r="O18" s="3"/>
      <c r="P18" s="8" t="s">
        <v>23</v>
      </c>
      <c r="Q18" s="8" t="s">
        <v>24</v>
      </c>
      <c r="R18" s="3"/>
      <c r="S18" s="3"/>
      <c r="T18" s="3"/>
      <c r="U18" s="3"/>
      <c r="V18" s="8" t="s">
        <v>23</v>
      </c>
      <c r="W18" s="8" t="s">
        <v>24</v>
      </c>
      <c r="X18" s="3"/>
      <c r="Y18" s="3"/>
      <c r="Z18" s="3"/>
      <c r="AA18" s="3"/>
      <c r="AB18" s="8" t="s">
        <v>23</v>
      </c>
      <c r="AC18" s="8" t="s">
        <v>24</v>
      </c>
      <c r="AD18" s="3"/>
    </row>
    <row r="19" spans="2:30">
      <c r="B19" s="8" t="s">
        <v>25</v>
      </c>
      <c r="C19" s="5">
        <v>2</v>
      </c>
      <c r="D19" s="5">
        <f>((SUMSQ(C14:E14)/COUNT(C4:C13))-(F14*F14/COUNT(C4:E13)))</f>
        <v>26.574000000000524</v>
      </c>
      <c r="E19" s="5">
        <f>D19/C19</f>
        <v>13.287000000000262</v>
      </c>
      <c r="J19" s="5">
        <f>((SUMSQ(I14:K14)/COUNT(I4:I13))-(L14*L14/COUNT(I4:K13)))</f>
        <v>14.456000000005588</v>
      </c>
      <c r="K19" s="5">
        <f>J19/$C19</f>
        <v>7.228000000002794</v>
      </c>
      <c r="P19" s="5">
        <f>((SUMSQ(O14:Q14)/COUNT(O4:O13))-(R14*R14/COUNT(O4:Q13)))</f>
        <v>4.8286666666681413</v>
      </c>
      <c r="Q19" s="5">
        <f>P19/$C19</f>
        <v>2.4143333333340706</v>
      </c>
      <c r="V19" s="5">
        <f>((SUMSQ(U14:W14)/COUNT(U4:U13))-(X14*X14/COUNT(U4:W13)))</f>
        <v>3.4619999999995343</v>
      </c>
      <c r="W19" s="5">
        <f>V19/$C19</f>
        <v>1.7309999999997672</v>
      </c>
      <c r="AB19" s="5">
        <f>((SUMSQ(AA14:AC14)/COUNT(AA4:AA13))-(AD14*AD14/COUNT(AA4:AC13)))</f>
        <v>212.84600000001228</v>
      </c>
      <c r="AC19" s="5">
        <f>AB19/$C19</f>
        <v>106.42300000000614</v>
      </c>
    </row>
    <row r="20" spans="2:30">
      <c r="B20" s="8" t="s">
        <v>26</v>
      </c>
      <c r="C20" s="5">
        <v>9</v>
      </c>
      <c r="D20" s="5">
        <f>((SUMSQ(F4:F13)/COUNT(C4:E4))-(F14*F14/COUNT(C4:E13)))</f>
        <v>659.51366666665854</v>
      </c>
      <c r="E20" s="5">
        <f t="shared" ref="E20:E21" si="15">D20/C20</f>
        <v>73.279296296295399</v>
      </c>
      <c r="J20" s="5">
        <f>((SUMSQ(L4:L13)/COUNT(I4:K4))-(L14*L14/COUNT(I4:K13)))</f>
        <v>951.63466666665772</v>
      </c>
      <c r="K20" s="5">
        <f t="shared" ref="K20:K21" si="16">J20/$C20</f>
        <v>105.73718518518419</v>
      </c>
      <c r="P20" s="5">
        <f>((SUMSQ(R4:R13)/COUNT(O4:Q4))-(R14*R14/COUNT(O4:Q13)))</f>
        <v>287.64300000000003</v>
      </c>
      <c r="Q20" s="5">
        <f t="shared" ref="Q20:Q21" si="17">P20/$C20</f>
        <v>31.960333333333338</v>
      </c>
      <c r="V20" s="5">
        <f>((SUMSQ(X4:X13)/COUNT(U4:W4))-(X14*X14/COUNT(U4:W13)))</f>
        <v>527.68033333333005</v>
      </c>
      <c r="W20" s="5">
        <f t="shared" ref="W20:W21" si="18">V20/$C20</f>
        <v>58.631148148147787</v>
      </c>
      <c r="AB20" s="5">
        <f>((SUMSQ(AD4:AD13)/COUNT(AA4:AC4))-(AD14*AD14/COUNT(AA4:AC13)))</f>
        <v>312.51366666668036</v>
      </c>
      <c r="AC20" s="5">
        <f t="shared" ref="AC20:AC21" si="19">AB20/$C20</f>
        <v>34.723740740742265</v>
      </c>
    </row>
    <row r="21" spans="2:30">
      <c r="B21" s="8" t="s">
        <v>27</v>
      </c>
      <c r="C21" s="5">
        <v>18</v>
      </c>
      <c r="D21" s="5">
        <f>((SUMSQ(C4:E13)-(F14*F14/COUNT(C4:E13)))-(D19+D20))</f>
        <v>481.57933333332767</v>
      </c>
      <c r="E21" s="5">
        <f t="shared" si="15"/>
        <v>26.754407407407093</v>
      </c>
      <c r="J21" s="5">
        <f>((SUMSQ(I4:K13)-(L14*L14/COUNT(I4:K13)))-(J19+J20))</f>
        <v>795.09733333332406</v>
      </c>
      <c r="K21" s="5">
        <f t="shared" si="16"/>
        <v>44.172074074073556</v>
      </c>
      <c r="P21" s="5">
        <f>((SUMSQ(O4:Q13)-(R14*R14/COUNT(O4:Q13)))-(P19+P20))</f>
        <v>294.29799999999886</v>
      </c>
      <c r="Q21" s="5">
        <f t="shared" si="17"/>
        <v>16.349888888888827</v>
      </c>
      <c r="V21" s="5">
        <f>((SUMSQ(U4:W13)-(X14*X14/COUNT(U4:W13)))-(V19+V20))</f>
        <v>429.48466666667446</v>
      </c>
      <c r="W21" s="5">
        <f t="shared" si="18"/>
        <v>23.860259259259692</v>
      </c>
      <c r="AB21" s="5">
        <f>((SUMSQ(AA4:AC13)-(AD14*AD14/COUNT(AA4:AC13)))-(AB19+AB20))</f>
        <v>668.16733333331649</v>
      </c>
      <c r="AC21" s="5">
        <f t="shared" si="19"/>
        <v>37.120407407406475</v>
      </c>
    </row>
    <row r="22" spans="2:30">
      <c r="B22" s="8" t="s">
        <v>30</v>
      </c>
      <c r="C22" s="5"/>
      <c r="D22" s="5">
        <f>(SQRT(E21)/(F14/COUNT(C4:E13)))*100</f>
        <v>14.128561264685736</v>
      </c>
      <c r="E22" s="5"/>
      <c r="J22" s="14">
        <f>(SQRT(K21)/(L14/COUNT(I4:K13)))*100</f>
        <v>19.792160498995472</v>
      </c>
      <c r="K22" s="14"/>
      <c r="P22" s="14">
        <f>(SQRT(Q21)/(R14/COUNT(O4:Q13)))*100</f>
        <v>15.142302775112739</v>
      </c>
      <c r="Q22" s="14"/>
      <c r="V22" s="14">
        <f>(SQRT(W21)/(X14/COUNT(U4:W13)))*100</f>
        <v>18.233282697682306</v>
      </c>
      <c r="W22" s="14"/>
      <c r="AB22" s="14">
        <f>(SQRT(AC21)/(AD14/COUNT(AA4:AC13)))*100</f>
        <v>20.315611600892559</v>
      </c>
      <c r="AC22" s="14"/>
    </row>
    <row r="25" spans="2:30">
      <c r="B25" s="6" t="s">
        <v>48</v>
      </c>
      <c r="D25" t="s">
        <v>36</v>
      </c>
    </row>
    <row r="27" spans="2:30">
      <c r="D27" s="6" t="s">
        <v>39</v>
      </c>
      <c r="E27" t="s">
        <v>20</v>
      </c>
      <c r="F27" t="s">
        <v>37</v>
      </c>
      <c r="G27" t="s">
        <v>38</v>
      </c>
    </row>
    <row r="28" spans="2:30">
      <c r="E28" t="s">
        <v>31</v>
      </c>
      <c r="F28">
        <f>E21</f>
        <v>26.754407407407093</v>
      </c>
      <c r="G28">
        <f>LOG(F28)</f>
        <v>1.4273953360786058</v>
      </c>
    </row>
    <row r="29" spans="2:30">
      <c r="E29" t="s">
        <v>32</v>
      </c>
      <c r="F29">
        <f>K21</f>
        <v>44.172074074073556</v>
      </c>
      <c r="G29">
        <f t="shared" ref="G29:G32" si="20">LOG(F29)</f>
        <v>1.645147791782221</v>
      </c>
    </row>
    <row r="30" spans="2:30">
      <c r="E30" t="s">
        <v>33</v>
      </c>
      <c r="F30">
        <f>Q21</f>
        <v>16.349888888888827</v>
      </c>
      <c r="G30">
        <f t="shared" si="20"/>
        <v>1.2135148056136489</v>
      </c>
    </row>
    <row r="31" spans="2:30">
      <c r="E31" t="s">
        <v>34</v>
      </c>
      <c r="F31">
        <f>W21</f>
        <v>23.860259259259692</v>
      </c>
      <c r="G31">
        <f t="shared" si="20"/>
        <v>1.3776751582888138</v>
      </c>
    </row>
    <row r="32" spans="2:30">
      <c r="E32" t="s">
        <v>35</v>
      </c>
      <c r="F32">
        <f>AC21</f>
        <v>37.120407407406475</v>
      </c>
      <c r="G32">
        <f t="shared" si="20"/>
        <v>1.5696127340828578</v>
      </c>
    </row>
    <row r="34" spans="1:9">
      <c r="D34" s="6" t="s">
        <v>40</v>
      </c>
      <c r="E34" t="s">
        <v>41</v>
      </c>
    </row>
    <row r="35" spans="1:9">
      <c r="E35" t="s">
        <v>42</v>
      </c>
      <c r="G35">
        <f>SUM(F28:F32)/COUNT(F28:F32)</f>
        <v>29.651407407407127</v>
      </c>
    </row>
    <row r="37" spans="1:9">
      <c r="D37" s="6" t="s">
        <v>43</v>
      </c>
      <c r="E37" t="s">
        <v>44</v>
      </c>
      <c r="H37">
        <f>(2.3026*(C21)*((COUNT(F28:F32)*LOG(G35))-(SUM(G28:G32))))/((1+((COUNT(F28:F32)+1)/(3*COUNT(F28:F32)*C21))))</f>
        <v>5.1444786695518188</v>
      </c>
    </row>
    <row r="38" spans="1:9">
      <c r="D38" s="6" t="s">
        <v>45</v>
      </c>
      <c r="E38" t="s">
        <v>46</v>
      </c>
      <c r="H38">
        <v>9.49</v>
      </c>
    </row>
    <row r="39" spans="1:9">
      <c r="D39" s="6" t="s">
        <v>47</v>
      </c>
      <c r="E39" s="6" t="s">
        <v>50</v>
      </c>
    </row>
    <row r="41" spans="1:9">
      <c r="D41" s="6" t="s">
        <v>49</v>
      </c>
      <c r="E41" t="s">
        <v>51</v>
      </c>
    </row>
    <row r="43" spans="1:9" ht="21">
      <c r="A43" s="7" t="s">
        <v>40</v>
      </c>
      <c r="B43" s="12" t="s">
        <v>52</v>
      </c>
      <c r="C43" s="12"/>
      <c r="D43" s="12"/>
      <c r="E43" s="12"/>
      <c r="F43" s="12"/>
      <c r="G43" s="12"/>
      <c r="H43" s="12"/>
    </row>
    <row r="44" spans="1:9">
      <c r="B44" s="3" t="s">
        <v>26</v>
      </c>
      <c r="C44" s="3" t="s">
        <v>11</v>
      </c>
      <c r="D44" s="3" t="s">
        <v>12</v>
      </c>
      <c r="E44" s="3" t="s">
        <v>13</v>
      </c>
      <c r="F44" s="3" t="s">
        <v>14</v>
      </c>
      <c r="G44" s="3" t="s">
        <v>15</v>
      </c>
      <c r="H44" s="3" t="s">
        <v>28</v>
      </c>
      <c r="I44" s="3" t="s">
        <v>61</v>
      </c>
    </row>
    <row r="45" spans="1:9">
      <c r="B45" s="3">
        <v>1</v>
      </c>
      <c r="C45" s="4">
        <f>AVERAGE(C4:E4)</f>
        <v>43.133333333333326</v>
      </c>
      <c r="D45" s="4">
        <f>AVERAGE(I4:K4)</f>
        <v>30.733333333333334</v>
      </c>
      <c r="E45" s="4">
        <f>AVERAGE(O4:Q4)</f>
        <v>23.600000000000005</v>
      </c>
      <c r="F45" s="4">
        <f>AVERAGE(U4:W4)</f>
        <v>26.766666666666666</v>
      </c>
      <c r="G45" s="4">
        <f>AVERAGE(AA4:AC4)</f>
        <v>31.7</v>
      </c>
      <c r="H45" s="10">
        <f t="shared" ref="H45:H54" si="21">SUM(C45:G45)</f>
        <v>155.93333333333334</v>
      </c>
      <c r="I45" s="5">
        <f t="shared" ref="I45:I54" si="22">AVERAGE(C45:G45)</f>
        <v>31.186666666666667</v>
      </c>
    </row>
    <row r="46" spans="1:9">
      <c r="B46" s="3">
        <v>2</v>
      </c>
      <c r="C46" s="4">
        <f t="shared" ref="C46:C54" si="23">AVERAGE(C5:E5)</f>
        <v>38.666666666666664</v>
      </c>
      <c r="D46" s="4">
        <f t="shared" ref="D46:D54" si="24">AVERAGE(I5:K5)</f>
        <v>33.43333333333333</v>
      </c>
      <c r="E46" s="4">
        <f t="shared" ref="E46:E54" si="25">AVERAGE(O5:Q5)</f>
        <v>24.166666666666668</v>
      </c>
      <c r="F46" s="4">
        <f t="shared" ref="F46:F54" si="26">AVERAGE(U5:W5)</f>
        <v>24.599999999999998</v>
      </c>
      <c r="G46" s="4">
        <f t="shared" ref="G46:G54" si="27">AVERAGE(AA5:AC5)</f>
        <v>29.5</v>
      </c>
      <c r="H46" s="10">
        <f t="shared" si="21"/>
        <v>150.36666666666667</v>
      </c>
      <c r="I46" s="5">
        <f t="shared" si="22"/>
        <v>30.073333333333334</v>
      </c>
    </row>
    <row r="47" spans="1:9">
      <c r="B47" s="3">
        <v>3</v>
      </c>
      <c r="C47" s="4">
        <f t="shared" si="23"/>
        <v>29.599999999999998</v>
      </c>
      <c r="D47" s="4">
        <f t="shared" si="24"/>
        <v>43.833333333333336</v>
      </c>
      <c r="E47" s="4">
        <f t="shared" si="25"/>
        <v>33.666666666666664</v>
      </c>
      <c r="F47" s="4">
        <f t="shared" si="26"/>
        <v>28.833333333333332</v>
      </c>
      <c r="G47" s="4">
        <f t="shared" si="27"/>
        <v>27</v>
      </c>
      <c r="H47" s="10">
        <f t="shared" si="21"/>
        <v>162.93333333333334</v>
      </c>
      <c r="I47" s="5">
        <f t="shared" si="22"/>
        <v>32.586666666666666</v>
      </c>
    </row>
    <row r="48" spans="1:9">
      <c r="B48" s="3">
        <v>4</v>
      </c>
      <c r="C48" s="4">
        <f t="shared" si="23"/>
        <v>40.333333333333336</v>
      </c>
      <c r="D48" s="4">
        <f t="shared" si="24"/>
        <v>26.133333333333336</v>
      </c>
      <c r="E48" s="4">
        <f t="shared" si="25"/>
        <v>26.599999999999998</v>
      </c>
      <c r="F48" s="4">
        <f t="shared" si="26"/>
        <v>29.900000000000002</v>
      </c>
      <c r="G48" s="4">
        <f t="shared" si="27"/>
        <v>29.5</v>
      </c>
      <c r="H48" s="10">
        <f t="shared" si="21"/>
        <v>152.46666666666667</v>
      </c>
      <c r="I48" s="5">
        <f t="shared" si="22"/>
        <v>30.493333333333332</v>
      </c>
    </row>
    <row r="49" spans="2:13">
      <c r="B49" s="3">
        <v>5</v>
      </c>
      <c r="C49" s="4">
        <f t="shared" si="23"/>
        <v>41.466666666666669</v>
      </c>
      <c r="D49" s="4">
        <f t="shared" si="24"/>
        <v>40.43333333333333</v>
      </c>
      <c r="E49" s="4">
        <f t="shared" si="25"/>
        <v>27.966666666666669</v>
      </c>
      <c r="F49" s="4">
        <f t="shared" si="26"/>
        <v>32.433333333333337</v>
      </c>
      <c r="G49" s="4">
        <f t="shared" si="27"/>
        <v>27.3</v>
      </c>
      <c r="H49" s="10">
        <f t="shared" si="21"/>
        <v>169.60000000000002</v>
      </c>
      <c r="I49" s="5">
        <f t="shared" si="22"/>
        <v>33.92</v>
      </c>
    </row>
    <row r="50" spans="2:13">
      <c r="B50" s="3">
        <v>6</v>
      </c>
      <c r="C50" s="4">
        <f t="shared" si="23"/>
        <v>33.43333333333333</v>
      </c>
      <c r="D50" s="4">
        <f t="shared" si="24"/>
        <v>38.733333333333334</v>
      </c>
      <c r="E50" s="4">
        <f t="shared" si="25"/>
        <v>28.266666666666666</v>
      </c>
      <c r="F50" s="4">
        <f t="shared" si="26"/>
        <v>32.266666666666666</v>
      </c>
      <c r="G50" s="4">
        <f t="shared" si="27"/>
        <v>36.766666666666673</v>
      </c>
      <c r="H50" s="10">
        <f t="shared" si="21"/>
        <v>169.46666666666667</v>
      </c>
      <c r="I50" s="5">
        <f t="shared" si="22"/>
        <v>33.893333333333331</v>
      </c>
    </row>
    <row r="51" spans="2:13">
      <c r="B51" s="3">
        <v>7</v>
      </c>
      <c r="C51" s="4">
        <f t="shared" si="23"/>
        <v>40.699999999999996</v>
      </c>
      <c r="D51" s="4">
        <f t="shared" si="24"/>
        <v>34.9</v>
      </c>
      <c r="E51" s="4">
        <f t="shared" si="25"/>
        <v>26.966666666666669</v>
      </c>
      <c r="F51" s="4">
        <f t="shared" si="26"/>
        <v>27</v>
      </c>
      <c r="G51" s="4">
        <f t="shared" si="27"/>
        <v>29.633333333333336</v>
      </c>
      <c r="H51" s="10">
        <f t="shared" si="21"/>
        <v>159.19999999999999</v>
      </c>
      <c r="I51" s="5">
        <f t="shared" si="22"/>
        <v>31.839999999999996</v>
      </c>
    </row>
    <row r="52" spans="2:13">
      <c r="B52" s="3">
        <v>8</v>
      </c>
      <c r="C52" s="4">
        <f t="shared" si="23"/>
        <v>32.266666666666673</v>
      </c>
      <c r="D52" s="4">
        <f t="shared" si="24"/>
        <v>27.600000000000005</v>
      </c>
      <c r="E52" s="4">
        <f t="shared" si="25"/>
        <v>22.5</v>
      </c>
      <c r="F52" s="4">
        <f t="shared" si="26"/>
        <v>23.266666666666669</v>
      </c>
      <c r="G52" s="4">
        <f t="shared" si="27"/>
        <v>24.5</v>
      </c>
      <c r="H52" s="10">
        <f t="shared" si="21"/>
        <v>130.13333333333333</v>
      </c>
      <c r="I52" s="5">
        <f t="shared" si="22"/>
        <v>26.026666666666664</v>
      </c>
    </row>
    <row r="53" spans="2:13">
      <c r="B53" s="3">
        <v>9</v>
      </c>
      <c r="C53" s="4">
        <f t="shared" si="23"/>
        <v>36.266666666666666</v>
      </c>
      <c r="D53" s="4">
        <f t="shared" si="24"/>
        <v>27.566666666666666</v>
      </c>
      <c r="E53" s="4">
        <f t="shared" si="25"/>
        <v>24.466666666666669</v>
      </c>
      <c r="F53" s="4">
        <f t="shared" si="26"/>
        <v>24.966666666666665</v>
      </c>
      <c r="G53" s="4">
        <f t="shared" si="27"/>
        <v>31.600000000000005</v>
      </c>
      <c r="H53" s="10">
        <f t="shared" si="21"/>
        <v>144.86666666666667</v>
      </c>
      <c r="I53" s="5">
        <f t="shared" si="22"/>
        <v>28.973333333333336</v>
      </c>
    </row>
    <row r="54" spans="2:13">
      <c r="B54" s="3">
        <v>10</v>
      </c>
      <c r="C54" s="4">
        <f t="shared" si="23"/>
        <v>30.233333333333334</v>
      </c>
      <c r="D54" s="4">
        <f t="shared" si="24"/>
        <v>32.43333333333333</v>
      </c>
      <c r="E54" s="4">
        <f t="shared" si="25"/>
        <v>28.833333333333332</v>
      </c>
      <c r="F54" s="4">
        <f t="shared" si="26"/>
        <v>17.866666666666667</v>
      </c>
      <c r="G54" s="4">
        <f t="shared" si="27"/>
        <v>32.4</v>
      </c>
      <c r="H54" s="10">
        <f t="shared" si="21"/>
        <v>141.76666666666668</v>
      </c>
      <c r="I54" s="5">
        <f t="shared" si="22"/>
        <v>28.353333333333335</v>
      </c>
    </row>
    <row r="55" spans="2:13">
      <c r="B55" s="3" t="s">
        <v>28</v>
      </c>
      <c r="C55" s="10">
        <f ca="1">SUM(C45:C55)</f>
        <v>402.71</v>
      </c>
      <c r="D55" s="10">
        <f>SUM(D45:D54)</f>
        <v>335.8</v>
      </c>
      <c r="E55" s="10">
        <f>SUM(E45:E54)</f>
        <v>267.0333333333333</v>
      </c>
      <c r="F55" s="10">
        <f>SUM(F45:F54)</f>
        <v>267.90000000000003</v>
      </c>
      <c r="G55" s="10">
        <f>SUM(G45:G54)</f>
        <v>299.89999999999998</v>
      </c>
      <c r="H55" s="10">
        <f>SUM(H45:H54)</f>
        <v>1536.7333333333333</v>
      </c>
      <c r="I55" s="10"/>
    </row>
    <row r="56" spans="2:13">
      <c r="B56" s="3" t="s">
        <v>61</v>
      </c>
      <c r="C56" s="4">
        <f>AVERAGE(C45:C54)</f>
        <v>36.61</v>
      </c>
      <c r="D56" s="4">
        <f t="shared" ref="D56:G56" si="28">AVERAGE(D45:D54)</f>
        <v>33.58</v>
      </c>
      <c r="E56" s="4">
        <f t="shared" si="28"/>
        <v>26.70333333333333</v>
      </c>
      <c r="F56" s="4">
        <f t="shared" si="28"/>
        <v>26.790000000000003</v>
      </c>
      <c r="G56" s="4">
        <f t="shared" si="28"/>
        <v>29.99</v>
      </c>
      <c r="I56" s="5">
        <f>AVERAGE(I46:I55)</f>
        <v>30.684444444444448</v>
      </c>
    </row>
    <row r="57" spans="2:13" ht="18.75">
      <c r="B57" s="12" t="s">
        <v>54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9" spans="2:13">
      <c r="B59" s="13" t="s">
        <v>55</v>
      </c>
      <c r="D59" s="12"/>
      <c r="E59" s="12"/>
    </row>
    <row r="60" spans="2:13">
      <c r="B60" s="13"/>
      <c r="C60" t="s">
        <v>22</v>
      </c>
      <c r="D60" t="s">
        <v>23</v>
      </c>
      <c r="E60" t="s">
        <v>24</v>
      </c>
      <c r="F60" t="s">
        <v>62</v>
      </c>
    </row>
    <row r="61" spans="2:13">
      <c r="B61" t="s">
        <v>56</v>
      </c>
      <c r="C61">
        <f xml:space="preserve"> (COUNT(C45:G45) - 1)</f>
        <v>4</v>
      </c>
      <c r="D61">
        <f>((COUNT(C4:E4)*COUNT(B45:B54)*(SUMSQ(C56:G56)))-(COUNT(C4:E4)*COUNT(C45:G45)*COUNT(B45:B54)*(I56*I56)))</f>
        <v>2712.1517037036829</v>
      </c>
      <c r="E61">
        <f>D61/C61</f>
        <v>678.03792592592072</v>
      </c>
      <c r="F61">
        <f>E61/E62</f>
        <v>36.208001130179987</v>
      </c>
    </row>
    <row r="62" spans="2:13">
      <c r="B62" t="s">
        <v>57</v>
      </c>
      <c r="C62">
        <f xml:space="preserve"> (COUNT(C45:G45)*COUNT(C4:E4) - 1)</f>
        <v>14</v>
      </c>
      <c r="D62">
        <f>D19+J19+P19+V19+AB19</f>
        <v>262.16666666668607</v>
      </c>
      <c r="E62">
        <f>D62/C62</f>
        <v>18.726190476191864</v>
      </c>
    </row>
    <row r="63" spans="2:13">
      <c r="B63" t="s">
        <v>58</v>
      </c>
      <c r="C63">
        <f>COUNT(C45:C54)-1</f>
        <v>9</v>
      </c>
      <c r="D63">
        <f>(COUNT(C4:E4)*COUNT(C45:G45)*(SUMSQ(I45:I54))-(COUNT(C4:E4)*COUNT(C45:G45)*COUNT(B45:B54)*(I56*I56)))</f>
        <v>1308.8917037037027</v>
      </c>
      <c r="E63">
        <f t="shared" ref="E62:E65" si="29">D63/C63</f>
        <v>145.43241152263363</v>
      </c>
      <c r="F63">
        <f>E63/E65</f>
        <v>4.6867505099801434</v>
      </c>
    </row>
    <row r="64" spans="2:13">
      <c r="B64" t="s">
        <v>59</v>
      </c>
      <c r="C64">
        <f>C61*C63</f>
        <v>36</v>
      </c>
      <c r="D64">
        <f>((COUNT(C4:E4)*(SUMSQ(C45:G54)))-(COUNT(C4:E4)*COUNT(C45:G45)*COUNT(B45:B54)*(I56*I56)))</f>
        <v>5451.1370370370569</v>
      </c>
      <c r="E64">
        <f t="shared" si="29"/>
        <v>151.42047325102936</v>
      </c>
      <c r="F64">
        <f>E64/E65</f>
        <v>4.8797236654516363</v>
      </c>
    </row>
    <row r="65" spans="2:5">
      <c r="B65" t="s">
        <v>60</v>
      </c>
      <c r="C65">
        <f>C66-C64-C63-C62-C61</f>
        <v>86</v>
      </c>
      <c r="D65">
        <f>D21+J21+P21+V21+AB21</f>
        <v>2668.6266666666415</v>
      </c>
      <c r="E65">
        <f t="shared" si="29"/>
        <v>31.030542635658623</v>
      </c>
    </row>
    <row r="66" spans="2:5">
      <c r="B66" t="s">
        <v>28</v>
      </c>
      <c r="C66">
        <f>COUNT(C4:E4)*COUNT(C45:G45)*COUNT(B45:B54) - 1</f>
        <v>149</v>
      </c>
    </row>
  </sheetData>
  <mergeCells count="20">
    <mergeCell ref="B1:Q1"/>
    <mergeCell ref="D17:E17"/>
    <mergeCell ref="J17:K17"/>
    <mergeCell ref="P17:Q17"/>
    <mergeCell ref="B16:AD16"/>
    <mergeCell ref="AA2:AE2"/>
    <mergeCell ref="U2:Y2"/>
    <mergeCell ref="O2:S2"/>
    <mergeCell ref="I2:M2"/>
    <mergeCell ref="C2:G2"/>
    <mergeCell ref="AB17:AC17"/>
    <mergeCell ref="V17:W17"/>
    <mergeCell ref="B43:H43"/>
    <mergeCell ref="B57:M57"/>
    <mergeCell ref="D59:E59"/>
    <mergeCell ref="B59:B60"/>
    <mergeCell ref="AB22:AC22"/>
    <mergeCell ref="V22:W22"/>
    <mergeCell ref="P22:Q22"/>
    <mergeCell ref="J22:K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 Manohar Patel</dc:creator>
  <cp:lastModifiedBy>Ram Manohar Patel</cp:lastModifiedBy>
  <dcterms:created xsi:type="dcterms:W3CDTF">2014-05-02T12:26:53Z</dcterms:created>
  <dcterms:modified xsi:type="dcterms:W3CDTF">2014-05-05T08:07:35Z</dcterms:modified>
</cp:coreProperties>
</file>